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أوثال\ميزانية\2023م\الايرادات والمصروفات للربع الثاني 2023م\"/>
    </mc:Choice>
  </mc:AlternateContent>
  <bookViews>
    <workbookView xWindow="0" yWindow="0" windowWidth="20490" windowHeight="7665" firstSheet="3" activeTab="6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1" l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D88" i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<sst xmlns="http://schemas.openxmlformats.org/spreadsheetml/2006/main" count="554" uniqueCount="447">
  <si>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</si>
  <si>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</si>
  <si>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</si>
  <si>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</si>
  <si>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</si>
  <si>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</si>
  <si>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</si>
  <si>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</si>
  <si>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</si>
  <si>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</si>
  <si>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</si>
  <si>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</si>
  <si>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</si>
  <si>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</si>
  <si>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</si>
  <si>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</si>
  <si>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</si>
  <si>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</si>
  <si>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</si>
  <si>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</si>
  <si>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</si>
  <si>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</si>
  <si>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</si>
  <si>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</si>
  <si>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</si>
  <si>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</si>
  <si>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</si>
  <si>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</si>
  <si>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</si>
  <si>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</si>
  <si>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</si>
  <si>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</si>
  <si>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</si>
  <si>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</si>
  <si>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</si>
  <si>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</si>
  <si>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</si>
  <si>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</si>
  <si>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</si>
  <si>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</si>
  <si>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</si>
  <si>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</si>
  <si>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</si>
  <si>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</si>
  <si>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</si>
  <si>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</si>
  <si>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</si>
  <si>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</si>
  <si>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</si>
  <si>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</si>
  <si>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</si>
  <si>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</si>
  <si>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</si>
  <si>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</si>
  <si>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</si>
  <si>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</si>
  <si>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</si>
  <si>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</si>
  <si>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</si>
  <si>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</si>
  <si>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</si>
  <si>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</si>
  <si>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</si>
  <si>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</si>
  <si>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</si>
  <si>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</si>
  <si>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</si>
  <si>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</si>
  <si>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</si>
  <si>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</si>
  <si>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</si>
  <si>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</si>
  <si>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</si>
  <si>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</si>
  <si>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</si>
  <si>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</si>
  <si>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</si>
  <si>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</si>
  <si>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</si>
  <si>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</si>
  <si>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</si>
  <si>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</si>
  <si>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</si>
  <si>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</si>
  <si>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</si>
  <si>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</si>
  <si>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</si>
  <si>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</si>
  <si>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</si>
  <si>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</si>
  <si>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</si>
  <si>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</si>
  <si>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</si>
  <si>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</si>
  <si>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</si>
  <si>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</si>
  <si>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</si>
  <si>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</si>
  <si>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</si>
  <si>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</si>
  <si>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</si>
  <si>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</si>
  <si>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</si>
  <si>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</si>
  <si>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</si>
  <si>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</si>
  <si>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</si>
  <si>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</si>
  <si>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</si>
  <si>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</si>
  <si>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</si>
  <si>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</si>
  <si>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</si>
  <si>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</si>
  <si>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</si>
  <si>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</si>
  <si>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</si>
  <si>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</si>
  <si>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</si>
  <si>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</si>
  <si>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</si>
  <si>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</si>
  <si>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</si>
  <si>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</si>
  <si>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</si>
  <si>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</si>
  <si>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</si>
  <si>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</si>
  <si>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</si>
  <si>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</si>
  <si>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</si>
  <si>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</si>
  <si>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</si>
  <si>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</si>
  <si>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</si>
  <si>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</si>
  <si>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</si>
  <si>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</si>
  <si>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</si>
  <si>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</si>
  <si>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</si>
  <si>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</si>
  <si>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</si>
  <si>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</si>
  <si>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</si>
  <si>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</si>
  <si>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</si>
  <si>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</si>
  <si>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</si>
  <si>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</si>
  <si>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</si>
  <si>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</si>
  <si>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</si>
  <si>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</si>
  <si>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</si>
  <si>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</si>
  <si>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</si>
  <si>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</si>
  <si>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</si>
  <si>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</si>
  <si>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</si>
  <si>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</si>
  <si>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</si>
  <si>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</si>
  <si>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</si>
  <si>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</si>
  <si>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</si>
  <si>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</si>
  <si>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</si>
  <si>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</si>
  <si>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</si>
  <si>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</si>
  <si>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</si>
  <si>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</si>
  <si>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</si>
  <si>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</si>
  <si>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</si>
  <si>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</si>
  <si>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</si>
  <si>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</si>
  <si>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</si>
  <si>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</si>
  <si>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</si>
  <si>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</si>
  <si>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</si>
  <si>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</si>
  <si>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</si>
  <si>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</si>
  <si>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</si>
  <si>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</si>
  <si>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</si>
  <si>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</si>
  <si>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</si>
  <si>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</si>
  <si>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</si>
  <si>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</si>
  <si>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</si>
  <si>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</si>
  <si>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</si>
  <si>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</si>
  <si>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</si>
  <si>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</si>
  <si>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</si>
  <si>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</si>
  <si>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</si>
  <si>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</si>
  <si>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</si>
  <si>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</si>
  <si>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</si>
  <si>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</si>
  <si>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</si>
  <si>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</si>
  <si>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</si>
  <si>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</si>
  <si>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</si>
  <si>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</si>
  <si>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</si>
  <si>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</si>
  <si>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</si>
  <si>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</si>
  <si>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</si>
  <si>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</si>
  <si>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</si>
  <si>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</si>
  <si>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</si>
  <si>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</si>
  <si>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</si>
  <si>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</si>
  <si>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</si>
  <si>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</si>
  <si>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</si>
  <si>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</si>
  <si>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</si>
  <si>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</si>
  <si>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</si>
  <si>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</si>
  <si>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</si>
  <si>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</si>
  <si>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</si>
  <si>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</si>
  <si>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</si>
  <si>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</si>
  <si>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</si>
  <si>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</si>
  <si>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</si>
  <si>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</si>
  <si>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</si>
  <si>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</si>
  <si>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</si>
  <si>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</si>
  <si>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</si>
  <si>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</si>
  <si>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</si>
  <si>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</si>
  <si>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</si>
  <si>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</si>
  <si>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</si>
  <si>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</si>
  <si>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</si>
  <si>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</si>
  <si>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</si>
  <si>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</si>
  <si>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</si>
  <si>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</si>
  <si>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</si>
  <si>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</si>
  <si>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</si>
  <si>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</si>
  <si>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</si>
  <si>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</si>
  <si>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</si>
  <si>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</si>
  <si>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</si>
  <si>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</si>
  <si>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</si>
  <si>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</si>
  <si>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</si>
  <si>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</si>
  <si>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</si>
  <si>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</si>
  <si>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</si>
  <si>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</si>
  <si>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</si>
  <si>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</si>
  <si>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</si>
  <si>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</si>
  <si>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</si>
  <si>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</si>
  <si>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</si>
  <si>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</si>
  <si>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</si>
  <si>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</si>
  <si>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</si>
  <si>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</si>
  <si>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</si>
  <si>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</si>
  <si>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</si>
  <si>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</si>
  <si>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</si>
  <si>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</si>
  <si>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</si>
  <si>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</si>
  <si>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</si>
  <si>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</si>
  <si>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</si>
  <si>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</si>
  <si>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</si>
  <si>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</si>
  <si>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</si>
  <si>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</si>
  <si>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</si>
  <si>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</si>
  <si>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</si>
  <si>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</si>
  <si>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</si>
  <si>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</si>
  <si>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</si>
  <si>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</si>
  <si>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</si>
  <si>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</si>
  <si>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</si>
  <si>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</si>
  <si>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</si>
  <si>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</si>
  <si>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</si>
  <si>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</si>
  <si>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</si>
  <si>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</si>
  <si>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</si>
  <si>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</si>
  <si>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</si>
  <si>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</si>
  <si>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</si>
  <si>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</si>
  <si>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</si>
  <si>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</si>
  <si>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</si>
  <si>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</si>
  <si>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</si>
  <si>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</si>
  <si>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</si>
  <si>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</si>
  <si>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</si>
  <si>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</si>
  <si>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</si>
  <si>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</si>
  <si>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</si>
  <si>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</si>
  <si>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</si>
  <si>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</si>
  <si>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</si>
  <si>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</si>
  <si>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</si>
  <si>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</si>
  <si>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</si>
  <si>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</si>
  <si>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</si>
  <si>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</si>
  <si>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</si>
  <si>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</si>
  <si>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</si>
  <si>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</si>
  <si>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</si>
  <si>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</si>
  <si>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</si>
  <si>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</si>
  <si>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</si>
  <si>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</si>
  <si>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</si>
  <si>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</si>
  <si>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</si>
  <si>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</si>
  <si>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</si>
  <si>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</si>
  <si>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</si>
  <si>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</si>
  <si>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</si>
  <si>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</si>
  <si>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</si>
  <si>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</si>
  <si>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</si>
  <si>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</si>
  <si>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</si>
  <si>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</si>
  <si>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</si>
  <si>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</si>
  <si>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</si>
  <si>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</si>
  <si>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</si>
  <si>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</si>
  <si>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</si>
  <si>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</si>
  <si>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</si>
  <si>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</si>
  <si>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</si>
  <si>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</si>
  <si>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</si>
  <si>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</si>
  <si>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</si>
  <si>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</si>
  <si>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</si>
  <si>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</si>
  <si>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</si>
  <si>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</si>
  <si>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</si>
  <si>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</si>
  <si>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</si>
  <si>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</si>
  <si>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</si>
  <si>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</si>
  <si>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</si>
  <si>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</si>
  <si>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</si>
  <si>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</si>
  <si>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</si>
  <si>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</si>
  <si>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</si>
  <si>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</si>
  <si>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</si>
  <si>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</si>
  <si>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</si>
  <si>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</si>
  <si>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</si>
  <si>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</si>
  <si>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</si>
  <si>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</si>
  <si>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</si>
  <si>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</si>
  <si>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</si>
  <si>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</si>
  <si>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</si>
  <si>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</si>
  <si>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</si>
  <si>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</si>
  <si>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</si>
  <si>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</si>
  <si>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</si>
  <si>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</si>
  <si>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</si>
  <si>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</si>
  <si>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</si>
  <si>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</si>
  <si>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</si>
  <si>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2023      الى 30 / 6 / 2023    </t>
  </si>
  <si>
    <t xml:space="preserve">تقرير بالأصول الثابتة بتاريخ 30 /  6 /   2023م </t>
  </si>
  <si>
    <t>تقرير بالإلتزامات وصافي اًلأصول بتاريخ 30 /  6 /    2023م</t>
  </si>
  <si>
    <t xml:space="preserve">تقرير إيرادات ومصروفات البرامج والأنشطة المقيدة للفترة من 1 /  4 / 2023م      الى  30 / 6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</si>
</sst>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266699</xdr:colOff>
      <xdr:row>35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361950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جمعية التنمية الأهلية بأوثال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1261496.59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      ترخيص رقم 4257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</a:rPr>
            <a:t>authalcom1414@gmail.com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opLeftCell="A25" workbookViewId="0">
      <selection activeCell="K9" sqref="K9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1261496.5899999999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2" t="s">
        <v>36</v>
      </c>
      <c r="C5" s="255" t="s">
        <v>93</v>
      </c>
      <c r="D5" s="255"/>
      <c r="E5" s="255"/>
      <c r="F5" s="255"/>
      <c r="G5" s="255" t="s">
        <v>94</v>
      </c>
      <c r="H5" s="256"/>
    </row>
    <row r="6" spans="2:12" ht="31.5" customHeight="1" x14ac:dyDescent="0.2">
      <c r="B6" s="253"/>
      <c r="C6" s="257" t="s">
        <v>95</v>
      </c>
      <c r="D6" s="258"/>
      <c r="E6" s="257" t="s">
        <v>185</v>
      </c>
      <c r="F6" s="258"/>
      <c r="G6" s="259" t="s">
        <v>94</v>
      </c>
      <c r="H6" s="261" t="s">
        <v>98</v>
      </c>
    </row>
    <row r="7" spans="2:12" ht="16.5" thickBot="1" x14ac:dyDescent="0.25">
      <c r="B7" s="254"/>
      <c r="C7" s="145" t="s">
        <v>93</v>
      </c>
      <c r="D7" s="145" t="s">
        <v>186</v>
      </c>
      <c r="E7" s="145" t="s">
        <v>96</v>
      </c>
      <c r="F7" s="145" t="s">
        <v>97</v>
      </c>
      <c r="G7" s="260"/>
      <c r="H7" s="262"/>
      <c r="I7" s="80"/>
      <c r="J7" s="81"/>
      <c r="K7" s="81"/>
    </row>
    <row r="8" spans="2:12" ht="21" thickTop="1" x14ac:dyDescent="0.2">
      <c r="B8" s="249" t="s">
        <v>112</v>
      </c>
      <c r="C8" s="250"/>
      <c r="D8" s="250"/>
      <c r="E8" s="250"/>
      <c r="F8" s="250"/>
      <c r="G8" s="250"/>
      <c r="H8" s="251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9" t="s">
        <v>113</v>
      </c>
      <c r="C21" s="250"/>
      <c r="D21" s="250"/>
      <c r="E21" s="250"/>
      <c r="F21" s="250"/>
      <c r="G21" s="250"/>
      <c r="H21" s="251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3" t="s">
        <v>179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ht="15" thickBot="1" x14ac:dyDescent="0.25"/>
    <row r="5" spans="2:14" ht="30.75" customHeight="1" thickTop="1" x14ac:dyDescent="0.2">
      <c r="B5" s="266" t="s">
        <v>90</v>
      </c>
      <c r="C5" s="271" t="s">
        <v>86</v>
      </c>
      <c r="D5" s="271" t="s">
        <v>87</v>
      </c>
      <c r="E5" s="271" t="s">
        <v>88</v>
      </c>
      <c r="F5" s="271" t="s">
        <v>91</v>
      </c>
      <c r="G5" s="268" t="s">
        <v>436</v>
      </c>
      <c r="H5" s="269"/>
      <c r="I5" s="269"/>
      <c r="J5" s="269"/>
      <c r="K5" s="270"/>
      <c r="L5" s="273" t="s">
        <v>89</v>
      </c>
      <c r="M5" s="264" t="s">
        <v>441</v>
      </c>
      <c r="N5" s="264" t="s">
        <v>184</v>
      </c>
    </row>
    <row r="6" spans="2:14" ht="15" customHeight="1" thickBot="1" x14ac:dyDescent="0.3">
      <c r="B6" s="267"/>
      <c r="C6" s="272"/>
      <c r="D6" s="272"/>
      <c r="E6" s="272"/>
      <c r="F6" s="272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4"/>
      <c r="M6" s="265"/>
      <c r="N6" s="265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6" workbookViewId="0">
      <selection activeCell="F15" sqref="F15"/>
    </sheetView>
  </sheetViews>
  <sheetFormatPr defaultRowHeight="14.25" x14ac:dyDescent="0.2"/>
  <cols>
    <col min="2" max="2" width="8.125" bestFit="1" customWidth="1"/>
    <col min="3" max="3" width="32.125" customWidth="1"/>
    <col min="7" max="7" width="9.875" bestFit="1" customWidth="1"/>
    <col min="13" max="13" width="1.375" customWidth="1"/>
  </cols>
  <sheetData>
    <row r="2" spans="2:16" ht="21" thickBot="1" x14ac:dyDescent="0.35">
      <c r="C2" s="275" t="s">
        <v>178</v>
      </c>
      <c r="D2" s="275"/>
      <c r="E2" s="275"/>
      <c r="F2" s="275"/>
      <c r="G2" s="275"/>
      <c r="H2" s="275"/>
      <c r="I2" s="275"/>
      <c r="J2" s="275"/>
      <c r="K2" s="275"/>
      <c r="L2" s="275"/>
    </row>
    <row r="3" spans="2:16" ht="23.25" thickBot="1" x14ac:dyDescent="0.25">
      <c r="B3" s="276" t="s">
        <v>188</v>
      </c>
      <c r="C3" s="281" t="s">
        <v>114</v>
      </c>
      <c r="D3" s="278" t="s">
        <v>37</v>
      </c>
      <c r="E3" s="279"/>
      <c r="F3" s="280"/>
      <c r="G3" s="278" t="s">
        <v>38</v>
      </c>
      <c r="H3" s="279"/>
      <c r="I3" s="280"/>
      <c r="J3" s="278" t="s">
        <v>39</v>
      </c>
      <c r="K3" s="279"/>
      <c r="L3" s="280"/>
      <c r="N3" s="278" t="s">
        <v>85</v>
      </c>
      <c r="O3" s="279"/>
      <c r="P3" s="280"/>
    </row>
    <row r="4" spans="2:16" ht="22.5" thickBot="1" x14ac:dyDescent="0.25">
      <c r="B4" s="277"/>
      <c r="C4" s="282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97">
        <v>200000</v>
      </c>
      <c r="H10" s="219"/>
      <c r="I10" s="217"/>
      <c r="J10" s="219"/>
      <c r="K10" s="219"/>
      <c r="L10" s="219"/>
      <c r="N10" s="141">
        <f t="shared" si="0"/>
        <v>200000</v>
      </c>
      <c r="O10" s="141">
        <f t="shared" si="1"/>
        <v>0</v>
      </c>
      <c r="P10" s="141">
        <f t="shared" si="2"/>
        <v>200000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200000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200000</v>
      </c>
      <c r="O12" s="6">
        <f t="shared" si="1"/>
        <v>0</v>
      </c>
      <c r="P12" s="6">
        <f t="shared" si="2"/>
        <v>200000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97">
        <v>7000</v>
      </c>
      <c r="E14" s="219"/>
      <c r="F14" s="297"/>
      <c r="G14" s="219"/>
      <c r="H14" s="219"/>
      <c r="I14" s="219"/>
      <c r="J14" s="219"/>
      <c r="K14" s="219"/>
      <c r="L14" s="219"/>
      <c r="N14" s="141">
        <f t="shared" si="0"/>
        <v>7000</v>
      </c>
      <c r="O14" s="141">
        <f t="shared" si="1"/>
        <v>0</v>
      </c>
      <c r="P14" s="141">
        <f t="shared" si="2"/>
        <v>7000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7000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7000</v>
      </c>
      <c r="O19" s="6">
        <f t="shared" si="1"/>
        <v>0</v>
      </c>
      <c r="P19" s="6">
        <f t="shared" si="2"/>
        <v>7000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7000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200000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207000</v>
      </c>
      <c r="O26" s="9">
        <f t="shared" si="1"/>
        <v>0</v>
      </c>
      <c r="P26" s="9">
        <f t="shared" si="2"/>
        <v>207000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51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4.25" x14ac:dyDescent="0.2"/>
  <cols>
    <col min="2" max="2" width="10.875" bestFit="1" customWidth="1"/>
    <col min="3" max="3" width="53.625" bestFit="1" customWidth="1"/>
    <col min="5" max="5" width="10.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3" t="s">
        <v>443</v>
      </c>
      <c r="C2" s="283"/>
      <c r="D2" s="283"/>
      <c r="E2" s="283"/>
      <c r="F2" s="283"/>
      <c r="G2" s="283"/>
      <c r="H2" s="283"/>
      <c r="I2" s="283"/>
      <c r="J2" s="283"/>
      <c r="K2" s="283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40420.629999999997</v>
      </c>
      <c r="E5" s="223">
        <f>E6</f>
        <v>19743.129999999997</v>
      </c>
      <c r="F5" s="224">
        <f>F210</f>
        <v>20677.5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19743.129999999997</v>
      </c>
      <c r="E6" s="226">
        <f>E7+E38+E134+E190</f>
        <v>19743.129999999997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322.5</v>
      </c>
      <c r="E7" s="226">
        <f>E8+E17</f>
        <v>322.5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322.5</v>
      </c>
      <c r="E8" s="226">
        <f>SUM(E9:E16)</f>
        <v>322.5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322.5</v>
      </c>
      <c r="E16">
        <v>322.5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97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3450</v>
      </c>
      <c r="E38" s="226">
        <f>E39+E49+E88+E118</f>
        <v>3450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3450</v>
      </c>
      <c r="E88" s="226">
        <f>SUM(E89:E93,E97:E100,E109,E113)</f>
        <v>3450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3450</v>
      </c>
      <c r="E109" s="226">
        <f>SUM(E110:E112)</f>
        <v>3450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3450</v>
      </c>
      <c r="E110" s="297">
        <v>3450</v>
      </c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15970.63</v>
      </c>
      <c r="E134" s="226">
        <f>SUM(E135,E137,E144,E150,E155,E157,E159,E161,E163,E165,E167,E169,E171,E183)</f>
        <v>15970.63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97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370.88</v>
      </c>
      <c r="E155" s="226">
        <f>E156</f>
        <v>370.88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370.88</v>
      </c>
      <c r="E156">
        <v>370.88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70</v>
      </c>
      <c r="E163" s="226">
        <f>E164</f>
        <v>70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70</v>
      </c>
      <c r="E164">
        <v>70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546.25</v>
      </c>
      <c r="E171" s="226">
        <f>SUM(E172:E182)</f>
        <v>546.25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546.25</v>
      </c>
      <c r="E172">
        <v>546.25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20677.5</v>
      </c>
      <c r="E210" s="228"/>
      <c r="F210" s="227">
        <f>SUM(F211,F249)</f>
        <v>20677.5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20677.5</v>
      </c>
      <c r="E211" s="232"/>
      <c r="F211" s="227">
        <f>SUM(F212,F214,F223,F232,F238)</f>
        <v>20677.5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20677.5</v>
      </c>
      <c r="E238" s="232"/>
      <c r="F238" s="227">
        <f>SUM(F239:F248)</f>
        <v>20677.5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1677.5</v>
      </c>
      <c r="E240" s="232"/>
      <c r="F240" s="297">
        <v>1677.5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7500</v>
      </c>
      <c r="E243" s="232"/>
      <c r="F243" s="297">
        <v>7500</v>
      </c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11500</v>
      </c>
      <c r="E244" s="232"/>
      <c r="F244" s="297">
        <v>11500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40420.629999999997</v>
      </c>
      <c r="E293" s="243">
        <f>E5</f>
        <v>19743.129999999997</v>
      </c>
      <c r="F293" s="243">
        <f>F210</f>
        <v>20677.5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E18" sqref="E18"/>
    </sheetView>
  </sheetViews>
  <sheetFormatPr defaultRowHeight="14.25" x14ac:dyDescent="0.2"/>
  <cols>
    <col min="3" max="3" width="44.375" customWidth="1"/>
    <col min="4" max="5" width="11.375" bestFit="1" customWidth="1"/>
    <col min="6" max="6" width="17.625" customWidth="1"/>
  </cols>
  <sheetData>
    <row r="2" spans="2:6" ht="20.25" x14ac:dyDescent="0.3">
      <c r="B2" s="286" t="s">
        <v>444</v>
      </c>
      <c r="C2" s="286"/>
      <c r="D2" s="286"/>
      <c r="E2" s="286"/>
      <c r="F2" s="286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97">
        <v>230465.85</v>
      </c>
      <c r="E7" s="297">
        <v>72915.850000000006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230465.85</v>
      </c>
      <c r="E15" s="161">
        <f>SUM(E7:E14)</f>
        <v>72915.850000000006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97">
        <v>1651690</v>
      </c>
      <c r="E17" s="297">
        <v>1651690</v>
      </c>
      <c r="F17" s="160"/>
    </row>
    <row r="18" spans="2:6" ht="21" customHeight="1" x14ac:dyDescent="0.2">
      <c r="B18" s="207">
        <v>122</v>
      </c>
      <c r="C18" s="208" t="s">
        <v>54</v>
      </c>
      <c r="D18" s="297">
        <v>10925</v>
      </c>
      <c r="E18" s="297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1662615</v>
      </c>
      <c r="E22" s="161">
        <f>SUM(E17:E21)</f>
        <v>1662615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4" t="s">
        <v>425</v>
      </c>
      <c r="C33" s="285"/>
      <c r="D33" s="166">
        <f>D15+D22+D31</f>
        <v>1893080.85</v>
      </c>
      <c r="E33" s="166">
        <f>E15+E22+E31</f>
        <v>1735530.85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abSelected="1" topLeftCell="A16" zoomScale="96" zoomScaleNormal="96" workbookViewId="0">
      <selection activeCell="F25" sqref="F25:F26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75" bestFit="1" customWidth="1"/>
    <col min="7" max="7" width="23.375" customWidth="1"/>
  </cols>
  <sheetData>
    <row r="2" spans="3:7" ht="20.25" x14ac:dyDescent="0.3">
      <c r="C2" s="286" t="s">
        <v>445</v>
      </c>
      <c r="D2" s="286"/>
      <c r="E2" s="286"/>
      <c r="F2" s="286"/>
      <c r="G2" s="286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297">
        <v>100000</v>
      </c>
      <c r="F9" s="297">
        <v>125000</v>
      </c>
      <c r="G9" s="160"/>
    </row>
    <row r="10" spans="3:7" ht="15.75" x14ac:dyDescent="0.2">
      <c r="C10" s="104">
        <v>214</v>
      </c>
      <c r="D10" s="33" t="s">
        <v>69</v>
      </c>
      <c r="E10" s="246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100000</v>
      </c>
      <c r="F13" s="161">
        <f>SUM(F7:F12)</f>
        <v>125000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8">
        <f>F19+'تقرير المصروفات '!E134</f>
        <v>531584.26</v>
      </c>
      <c r="F19" s="297">
        <v>515613.63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531584.26</v>
      </c>
      <c r="F22" s="161">
        <f>SUM(F15:F21)</f>
        <v>515613.63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7">
        <f>F25+'تقرير الايرادات والتبرعات '!G12+'تقرير الايرادات والتبرعات '!H12-'تقرير المصروفات '!F211</f>
        <v>305300.34999999998</v>
      </c>
      <c r="F25" s="297">
        <v>125977.85</v>
      </c>
      <c r="G25" s="160"/>
    </row>
    <row r="26" spans="3:7" ht="15.75" x14ac:dyDescent="0.2">
      <c r="C26" s="207">
        <v>23102</v>
      </c>
      <c r="D26" s="208" t="s">
        <v>442</v>
      </c>
      <c r="E26" s="247">
        <f>F26+'تقرير الايرادات والتبرعات '!D19+'تقرير الايرادات والتبرعات '!E19-'تقرير المصروفات '!F249-'تقرير المصروفات '!E6</f>
        <v>956196.24</v>
      </c>
      <c r="F26" s="297">
        <v>968939.37</v>
      </c>
      <c r="G26" s="160"/>
    </row>
    <row r="27" spans="3:7" ht="16.5" thickBot="1" x14ac:dyDescent="0.25">
      <c r="C27" s="207">
        <v>23103</v>
      </c>
      <c r="D27" s="208" t="s">
        <v>81</v>
      </c>
      <c r="E27" s="247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1261496.5899999999</v>
      </c>
      <c r="F28" s="164">
        <f>SUM(F25:F27)</f>
        <v>1094917.22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4" t="s">
        <v>433</v>
      </c>
      <c r="D30" s="285"/>
      <c r="E30" s="166">
        <f>E13+E22+E28</f>
        <v>1893080.8499999999</v>
      </c>
      <c r="F30" s="166">
        <f>F13+F22+F28</f>
        <v>1735530.85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7" t="s">
        <v>176</v>
      </c>
      <c r="C3" s="287"/>
      <c r="D3" s="287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6" t="s">
        <v>446</v>
      </c>
      <c r="C2" s="296"/>
      <c r="D2" s="296"/>
      <c r="E2" s="296"/>
      <c r="F2" s="296"/>
      <c r="G2" s="296"/>
      <c r="H2" s="296"/>
      <c r="I2" s="296"/>
      <c r="J2" s="296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0" t="s">
        <v>434</v>
      </c>
      <c r="C5" s="291"/>
      <c r="D5" s="292"/>
      <c r="F5" s="293" t="s">
        <v>435</v>
      </c>
      <c r="G5" s="294"/>
      <c r="H5" s="295"/>
      <c r="J5" s="288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9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20677.5</v>
      </c>
      <c r="E32" s="117"/>
      <c r="F32" s="123">
        <v>31105</v>
      </c>
      <c r="G32" s="126" t="s">
        <v>142</v>
      </c>
      <c r="H32" s="175">
        <f>'تقرير الايرادات والتبرعات '!G10</f>
        <v>200000</v>
      </c>
      <c r="J32" s="140">
        <f t="shared" si="0"/>
        <v>179322.5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1677.5</v>
      </c>
      <c r="E34" s="117"/>
      <c r="F34" s="124">
        <v>31105002</v>
      </c>
      <c r="G34" s="125" t="s">
        <v>146</v>
      </c>
      <c r="H34" s="175"/>
      <c r="J34" s="140">
        <f t="shared" si="0"/>
        <v>-1677.5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7500</v>
      </c>
      <c r="E37" s="117"/>
      <c r="F37" s="124">
        <v>31105005</v>
      </c>
      <c r="G37" s="125" t="s">
        <v>152</v>
      </c>
      <c r="H37" s="175"/>
      <c r="J37" s="140">
        <f t="shared" si="0"/>
        <v>-7500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11500</v>
      </c>
      <c r="E38" s="117"/>
      <c r="F38" s="124">
        <v>31105006</v>
      </c>
      <c r="G38" s="125" t="s">
        <v>154</v>
      </c>
      <c r="H38" s="175"/>
      <c r="J38" s="140">
        <f t="shared" si="0"/>
        <v>-11500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20677.5</v>
      </c>
      <c r="E48" s="119"/>
      <c r="F48" s="128"/>
      <c r="G48" s="50" t="s">
        <v>42</v>
      </c>
      <c r="H48" s="177">
        <f>H7+H8+H17+H26+H32+H43</f>
        <v>200000</v>
      </c>
      <c r="J48" s="51">
        <f>H48-D48</f>
        <v>179322.5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125977.85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305300.34999999998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2023-12-28T16:35:17Z</dcterms:modified>
</cp:coreProperties>
</file>